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5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085" activeTab="3"/>
  </bookViews>
  <sheets>
    <sheet name="Gráfico1" sheetId="1" r:id="rId1"/>
    <sheet name="Gráfico2" sheetId="2" r:id="rId2"/>
    <sheet name="Gráfico3" sheetId="3" r:id="rId3"/>
    <sheet name="Hoja1" sheetId="4" r:id="rId4"/>
    <sheet name="Hoja2" sheetId="5" r:id="rId5"/>
    <sheet name="Hoja3" sheetId="6" r:id="rId6"/>
  </sheets>
  <definedNames>
    <definedName name="_xlnm.Print_Area" localSheetId="3">'Hoja1'!$A$1:$N$21</definedName>
  </definedNames>
  <calcPr fullCalcOnLoad="1"/>
</workbook>
</file>

<file path=xl/comments4.xml><?xml version="1.0" encoding="utf-8"?>
<comments xmlns="http://schemas.openxmlformats.org/spreadsheetml/2006/main">
  <authors>
    <author>GSUAREZ</author>
  </authors>
  <commentList>
    <comment ref="D8" authorId="0">
      <text>
        <r>
          <rPr>
            <b/>
            <sz val="8"/>
            <rFont val="Tahoma"/>
            <family val="0"/>
          </rPr>
          <t>GSUAREZ:</t>
        </r>
        <r>
          <rPr>
            <sz val="8"/>
            <rFont val="Tahoma"/>
            <family val="0"/>
          </rPr>
          <t xml:space="preserve">
Aporte diciembre 2008</t>
        </r>
      </text>
    </comment>
    <comment ref="B8" authorId="0">
      <text>
        <r>
          <rPr>
            <b/>
            <sz val="8"/>
            <rFont val="Tahoma"/>
            <family val="0"/>
          </rPr>
          <t>GSUAREZ:</t>
        </r>
        <r>
          <rPr>
            <sz val="8"/>
            <rFont val="Tahoma"/>
            <family val="0"/>
          </rPr>
          <t xml:space="preserve">
Aporte Nov 2008</t>
        </r>
      </text>
    </comment>
    <comment ref="C8" authorId="0">
      <text>
        <r>
          <rPr>
            <b/>
            <sz val="8"/>
            <rFont val="Tahoma"/>
            <family val="0"/>
          </rPr>
          <t>GSUAREZ:</t>
        </r>
        <r>
          <rPr>
            <sz val="8"/>
            <rFont val="Tahoma"/>
            <family val="0"/>
          </rPr>
          <t xml:space="preserve">
Aportes Nov y Dic 2008</t>
        </r>
      </text>
    </comment>
    <comment ref="F8" authorId="0">
      <text>
        <r>
          <rPr>
            <b/>
            <sz val="8"/>
            <rFont val="Tahoma"/>
            <family val="0"/>
          </rPr>
          <t>GSUAREZ:</t>
        </r>
        <r>
          <rPr>
            <sz val="8"/>
            <rFont val="Tahoma"/>
            <family val="0"/>
          </rPr>
          <t xml:space="preserve">
Aporte mes Nov 2008</t>
        </r>
      </text>
    </comment>
    <comment ref="F9" authorId="0">
      <text>
        <r>
          <rPr>
            <b/>
            <sz val="8"/>
            <rFont val="Tahoma"/>
            <family val="0"/>
          </rPr>
          <t>GSUAREZ:</t>
        </r>
        <r>
          <rPr>
            <sz val="8"/>
            <rFont val="Tahoma"/>
            <family val="0"/>
          </rPr>
          <t xml:space="preserve">
Aporte Dic. 2008</t>
        </r>
      </text>
    </comment>
    <comment ref="B9" authorId="0">
      <text>
        <r>
          <rPr>
            <b/>
            <sz val="8"/>
            <rFont val="Tahoma"/>
            <family val="0"/>
          </rPr>
          <t>GSUAREZ:</t>
        </r>
        <r>
          <rPr>
            <sz val="8"/>
            <rFont val="Tahoma"/>
            <family val="0"/>
          </rPr>
          <t xml:space="preserve">
Aporte mes Dic 2008</t>
        </r>
      </text>
    </comment>
    <comment ref="E8" authorId="0">
      <text>
        <r>
          <rPr>
            <b/>
            <sz val="8"/>
            <rFont val="Tahoma"/>
            <family val="0"/>
          </rPr>
          <t>GSUAREZ:</t>
        </r>
        <r>
          <rPr>
            <sz val="8"/>
            <rFont val="Tahoma"/>
            <family val="0"/>
          </rPr>
          <t xml:space="preserve">
Aportes Nov y Dic 2008
</t>
        </r>
      </text>
    </comment>
    <comment ref="D12" authorId="0">
      <text>
        <r>
          <rPr>
            <b/>
            <sz val="8"/>
            <rFont val="Tahoma"/>
            <family val="0"/>
          </rPr>
          <t>GSUAREZ:</t>
        </r>
        <r>
          <rPr>
            <sz val="8"/>
            <rFont val="Tahoma"/>
            <family val="0"/>
          </rPr>
          <t xml:space="preserve">
Aportes mes Marzo y Abril 2009</t>
        </r>
      </text>
    </comment>
    <comment ref="F12" authorId="0">
      <text>
        <r>
          <rPr>
            <b/>
            <sz val="8"/>
            <rFont val="Tahoma"/>
            <family val="0"/>
          </rPr>
          <t>GSUAREZ:</t>
        </r>
        <r>
          <rPr>
            <sz val="8"/>
            <rFont val="Tahoma"/>
            <family val="0"/>
          </rPr>
          <t xml:space="preserve">
Aportes mes Marzo y Abril 2009</t>
        </r>
      </text>
    </comment>
    <comment ref="B13" authorId="0">
      <text>
        <r>
          <rPr>
            <b/>
            <sz val="8"/>
            <rFont val="Tahoma"/>
            <family val="0"/>
          </rPr>
          <t>GSUAREZ:</t>
        </r>
        <r>
          <rPr>
            <sz val="8"/>
            <rFont val="Tahoma"/>
            <family val="0"/>
          </rPr>
          <t xml:space="preserve">
Aportes mes marzo y abril 2009</t>
        </r>
      </text>
    </comment>
    <comment ref="B16" authorId="0">
      <text>
        <r>
          <rPr>
            <b/>
            <sz val="8"/>
            <rFont val="Tahoma"/>
            <family val="0"/>
          </rPr>
          <t>GSUAREZ:</t>
        </r>
        <r>
          <rPr>
            <sz val="8"/>
            <rFont val="Tahoma"/>
            <family val="0"/>
          </rPr>
          <t xml:space="preserve">
Aporte Julio y Agosto 2009</t>
        </r>
      </text>
    </comment>
  </commentList>
</comments>
</file>

<file path=xl/comments5.xml><?xml version="1.0" encoding="utf-8"?>
<comments xmlns="http://schemas.openxmlformats.org/spreadsheetml/2006/main">
  <authors>
    <author>GSUAREZ</author>
  </authors>
  <commentList>
    <comment ref="C18" authorId="0">
      <text>
        <r>
          <rPr>
            <b/>
            <sz val="8"/>
            <rFont val="Tahoma"/>
            <family val="0"/>
          </rPr>
          <t>GSUAREZ:</t>
        </r>
        <r>
          <rPr>
            <sz val="8"/>
            <rFont val="Tahoma"/>
            <family val="0"/>
          </rPr>
          <t xml:space="preserve">
Regularización por S/.3,374.50 de Febrero, Marzo y Abril</t>
        </r>
      </text>
    </comment>
    <comment ref="C10" authorId="0">
      <text>
        <r>
          <rPr>
            <b/>
            <sz val="8"/>
            <rFont val="Tahoma"/>
            <family val="0"/>
          </rPr>
          <t>GSUAREZ:</t>
        </r>
        <r>
          <rPr>
            <sz val="8"/>
            <rFont val="Tahoma"/>
            <family val="0"/>
          </rPr>
          <t xml:space="preserve">
Debe ser S/. 79,800.16</t>
        </r>
      </text>
    </comment>
    <comment ref="C11" authorId="0">
      <text>
        <r>
          <rPr>
            <b/>
            <sz val="8"/>
            <rFont val="Tahoma"/>
            <family val="0"/>
          </rPr>
          <t>GSUAREZ:</t>
        </r>
        <r>
          <rPr>
            <sz val="8"/>
            <rFont val="Tahoma"/>
            <family val="0"/>
          </rPr>
          <t xml:space="preserve">
Debe ser S/. 69,047.62</t>
        </r>
      </text>
    </comment>
    <comment ref="C12" authorId="0">
      <text>
        <r>
          <rPr>
            <b/>
            <sz val="8"/>
            <rFont val="Tahoma"/>
            <family val="0"/>
          </rPr>
          <t>GSUAREZ:</t>
        </r>
        <r>
          <rPr>
            <sz val="8"/>
            <rFont val="Tahoma"/>
            <family val="0"/>
          </rPr>
          <t xml:space="preserve">
Debe ser S/. 72,423.80</t>
        </r>
      </text>
    </comment>
    <comment ref="K19" authorId="0">
      <text>
        <r>
          <rPr>
            <b/>
            <sz val="8"/>
            <rFont val="Tahoma"/>
            <family val="0"/>
          </rPr>
          <t>GSUAREZ:</t>
        </r>
        <r>
          <rPr>
            <sz val="8"/>
            <rFont val="Tahoma"/>
            <family val="0"/>
          </rPr>
          <t xml:space="preserve">
La recepción del cheque correspondiente al aporte del mes de Nov 2009, se hizó el 30.12.2009.</t>
        </r>
      </text>
    </comment>
  </commentList>
</comments>
</file>

<file path=xl/sharedStrings.xml><?xml version="1.0" encoding="utf-8"?>
<sst xmlns="http://schemas.openxmlformats.org/spreadsheetml/2006/main" count="104" uniqueCount="50">
  <si>
    <t>(En nuevos soles)</t>
  </si>
  <si>
    <t>AGOSTO</t>
  </si>
  <si>
    <t>SETIEMBRE</t>
  </si>
  <si>
    <t>OCTUBRE</t>
  </si>
  <si>
    <t>NOVIEMBRE</t>
  </si>
  <si>
    <t>DICIEMBRE</t>
  </si>
  <si>
    <t>INTERSEGUROS</t>
  </si>
  <si>
    <t>CONVENIO FONDO - SAT</t>
  </si>
  <si>
    <t>ENERO</t>
  </si>
  <si>
    <t>FEBRERO</t>
  </si>
  <si>
    <t>MARZO</t>
  </si>
  <si>
    <t>ABRIL</t>
  </si>
  <si>
    <t>MAYO</t>
  </si>
  <si>
    <t>JUNIO</t>
  </si>
  <si>
    <t>JULIO</t>
  </si>
  <si>
    <t>LATINA</t>
  </si>
  <si>
    <t>Total Aporte por Compañía</t>
  </si>
  <si>
    <t>Meses  /  Compañías</t>
  </si>
  <si>
    <t>PACIFICO</t>
  </si>
  <si>
    <t>RIMAC</t>
  </si>
  <si>
    <t>MAPFRE</t>
  </si>
  <si>
    <t>Indemnización por Muerte no Cobrada</t>
  </si>
  <si>
    <t>Dif.</t>
  </si>
  <si>
    <t>LA POSITIVA</t>
  </si>
  <si>
    <t>MAPFRE PERÚ</t>
  </si>
  <si>
    <t>EL PACIFICO PERUANO SUIZA</t>
  </si>
  <si>
    <t>RIMAC INTERNACIONAL</t>
  </si>
  <si>
    <t>TOTAL</t>
  </si>
  <si>
    <t>Ventas</t>
  </si>
  <si>
    <t>1% Ventas</t>
  </si>
  <si>
    <t>Totales</t>
  </si>
  <si>
    <t>Ingreso Mensual en Cta. Cte</t>
  </si>
  <si>
    <t>Total Recaudado</t>
  </si>
  <si>
    <t>SULAMERICA</t>
  </si>
  <si>
    <t>GENERALI PERU</t>
  </si>
  <si>
    <t>Saldo 2008</t>
  </si>
  <si>
    <t>MUNICIPALIDAD CORONEL PORTILLO</t>
  </si>
  <si>
    <t>CUADRO DE PRIMAS NETAS Y APORTES DE ASEGURADORAS AL FONDO SEGÚN EL MES CORRESPONDIENTE</t>
  </si>
  <si>
    <t>Acumulado</t>
  </si>
  <si>
    <t>Mensual</t>
  </si>
  <si>
    <t>CUADRO DE PRIMAS NETAS POR EMPRESA DE SEGUROS SEGÚN SBS</t>
  </si>
  <si>
    <t>Total Aportes Recaudado</t>
  </si>
  <si>
    <t>ANEXO Nº 16</t>
  </si>
  <si>
    <t>ANEXO Nº 17</t>
  </si>
  <si>
    <t>ANEXO Nº 18</t>
  </si>
  <si>
    <t>AL 30 DE NOVIEMBRE DEL 2009</t>
  </si>
  <si>
    <t>CUADRO DE RECAUDACIÓN DEL FONDO DE COMPENSACIÓN DEL SOAT</t>
  </si>
  <si>
    <t>NOTA:  Este cuadro nos muestra los montos reportados a la SBS por las Empresas Aseguradoras, asimismo los montos sombreados de color celeste, indica los aportes que se encuentran con retrazo.</t>
  </si>
  <si>
    <t>NOTA:  Este cuadro nos muestra los montos ingresados a la Cta.Cte. del Fondo, de acuerdo al mes que corresponde, asimismo los montos sombreados de color lila, indica los aportes que se encuentran con retrazo.</t>
  </si>
  <si>
    <t>Fuente: Fondo de Compensación del SOAT</t>
  </si>
</sst>
</file>

<file path=xl/styles.xml><?xml version="1.0" encoding="utf-8"?>
<styleSheet xmlns="http://schemas.openxmlformats.org/spreadsheetml/2006/main">
  <numFmts count="22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#,##0.0"/>
    <numFmt numFmtId="177" formatCode="_ * #\ ###\ ##0____\ ;_(* \(#\ ###\ ##0\)_ __\ ;_ * &quot;-&quot;??_ ;_ @_ "/>
  </numFmts>
  <fonts count="25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14"/>
      <name val="Arial"/>
      <family val="2"/>
    </font>
    <font>
      <sz val="9.75"/>
      <name val="Arial"/>
      <family val="0"/>
    </font>
    <font>
      <sz val="5.25"/>
      <name val="Arial"/>
      <family val="0"/>
    </font>
    <font>
      <sz val="10.75"/>
      <name val="Arial"/>
      <family val="2"/>
    </font>
    <font>
      <b/>
      <sz val="8.75"/>
      <name val="Arial"/>
      <family val="2"/>
    </font>
    <font>
      <b/>
      <sz val="7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1"/>
      <name val="Arial"/>
      <family val="2"/>
    </font>
    <font>
      <b/>
      <sz val="12"/>
      <name val="Arial"/>
      <family val="2"/>
    </font>
    <font>
      <sz val="8.75"/>
      <name val="Arial"/>
      <family val="0"/>
    </font>
    <font>
      <b/>
      <sz val="13.5"/>
      <name val="Arial"/>
      <family val="2"/>
    </font>
    <font>
      <sz val="9.25"/>
      <name val="Arial"/>
      <family val="0"/>
    </font>
    <font>
      <b/>
      <u val="single"/>
      <sz val="13.5"/>
      <name val="Arial"/>
      <family val="2"/>
    </font>
    <font>
      <b/>
      <sz val="9"/>
      <color indexed="10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justify" vertical="center" wrapText="1"/>
    </xf>
    <xf numFmtId="0" fontId="0" fillId="0" borderId="0" xfId="0" applyFill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" fontId="1" fillId="4" borderId="1" xfId="0" applyNumberFormat="1" applyFont="1" applyFill="1" applyBorder="1" applyAlignment="1">
      <alignment/>
    </xf>
    <xf numFmtId="0" fontId="2" fillId="5" borderId="2" xfId="0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right" vertical="center" wrapText="1"/>
    </xf>
    <xf numFmtId="0" fontId="9" fillId="3" borderId="3" xfId="0" applyFont="1" applyFill="1" applyBorder="1" applyAlignment="1">
      <alignment horizontal="center" vertical="center" wrapText="1"/>
    </xf>
    <xf numFmtId="4" fontId="2" fillId="5" borderId="4" xfId="0" applyNumberFormat="1" applyFont="1" applyFill="1" applyBorder="1" applyAlignment="1">
      <alignment horizontal="right" vertical="center" wrapText="1"/>
    </xf>
    <xf numFmtId="4" fontId="2" fillId="4" borderId="1" xfId="0" applyNumberFormat="1" applyFont="1" applyFill="1" applyBorder="1" applyAlignment="1">
      <alignment horizontal="right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9" fillId="3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right" vertical="center" wrapText="1"/>
    </xf>
    <xf numFmtId="0" fontId="9" fillId="3" borderId="1" xfId="0" applyFont="1" applyFill="1" applyBorder="1" applyAlignment="1">
      <alignment horizontal="center" vertical="center" wrapText="1"/>
    </xf>
    <xf numFmtId="4" fontId="0" fillId="3" borderId="1" xfId="0" applyNumberFormat="1" applyFont="1" applyFill="1" applyBorder="1" applyAlignment="1">
      <alignment horizontal="right" vertical="center" wrapText="1"/>
    </xf>
    <xf numFmtId="4" fontId="14" fillId="3" borderId="1" xfId="0" applyNumberFormat="1" applyFont="1" applyFill="1" applyBorder="1" applyAlignment="1">
      <alignment horizontal="right" vertical="center" wrapText="1"/>
    </xf>
    <xf numFmtId="0" fontId="2" fillId="4" borderId="1" xfId="0" applyFont="1" applyFill="1" applyBorder="1" applyAlignment="1">
      <alignment horizontal="center" vertical="center" wrapText="1"/>
    </xf>
    <xf numFmtId="4" fontId="2" fillId="4" borderId="7" xfId="0" applyNumberFormat="1" applyFont="1" applyFill="1" applyBorder="1" applyAlignment="1">
      <alignment horizontal="right" vertical="center" wrapText="1"/>
    </xf>
    <xf numFmtId="4" fontId="0" fillId="2" borderId="8" xfId="0" applyNumberFormat="1" applyFont="1" applyFill="1" applyBorder="1" applyAlignment="1">
      <alignment horizontal="right" vertical="center" wrapText="1"/>
    </xf>
    <xf numFmtId="4" fontId="2" fillId="2" borderId="8" xfId="0" applyNumberFormat="1" applyFont="1" applyFill="1" applyBorder="1" applyAlignment="1">
      <alignment horizontal="right" vertical="center" wrapText="1"/>
    </xf>
    <xf numFmtId="4" fontId="2" fillId="2" borderId="4" xfId="0" applyNumberFormat="1" applyFont="1" applyFill="1" applyBorder="1" applyAlignment="1">
      <alignment horizontal="right" vertical="center" wrapText="1"/>
    </xf>
    <xf numFmtId="4" fontId="0" fillId="3" borderId="6" xfId="0" applyNumberFormat="1" applyFont="1" applyFill="1" applyBorder="1" applyAlignment="1">
      <alignment horizontal="right" vertical="center" wrapText="1"/>
    </xf>
    <xf numFmtId="4" fontId="0" fillId="3" borderId="1" xfId="0" applyNumberFormat="1" applyFont="1" applyFill="1" applyBorder="1" applyAlignment="1">
      <alignment horizontal="right" vertical="center" wrapText="1"/>
    </xf>
    <xf numFmtId="4" fontId="14" fillId="3" borderId="6" xfId="0" applyNumberFormat="1" applyFont="1" applyFill="1" applyBorder="1" applyAlignment="1">
      <alignment horizontal="right" vertical="center" wrapText="1"/>
    </xf>
    <xf numFmtId="4" fontId="2" fillId="4" borderId="6" xfId="0" applyNumberFormat="1" applyFont="1" applyFill="1" applyBorder="1" applyAlignment="1">
      <alignment horizontal="right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4" fontId="2" fillId="2" borderId="7" xfId="0" applyNumberFormat="1" applyFont="1" applyFill="1" applyBorder="1" applyAlignment="1">
      <alignment horizontal="right" vertical="center" wrapText="1"/>
    </xf>
    <xf numFmtId="4" fontId="2" fillId="4" borderId="9" xfId="0" applyNumberFormat="1" applyFont="1" applyFill="1" applyBorder="1" applyAlignment="1">
      <alignment horizontal="right" vertical="center" wrapText="1"/>
    </xf>
    <xf numFmtId="4" fontId="1" fillId="5" borderId="8" xfId="0" applyNumberFormat="1" applyFont="1" applyFill="1" applyBorder="1" applyAlignment="1">
      <alignment horizontal="right" vertical="center" wrapText="1"/>
    </xf>
    <xf numFmtId="4" fontId="2" fillId="5" borderId="8" xfId="0" applyNumberFormat="1" applyFont="1" applyFill="1" applyBorder="1" applyAlignment="1">
      <alignment horizontal="right" vertical="center" wrapText="1"/>
    </xf>
    <xf numFmtId="1" fontId="14" fillId="0" borderId="1" xfId="0" applyNumberFormat="1" applyFont="1" applyFill="1" applyBorder="1" applyAlignment="1">
      <alignment horizontal="right" vertical="center" wrapText="1"/>
    </xf>
    <xf numFmtId="0" fontId="4" fillId="2" borderId="10" xfId="0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9" fillId="2" borderId="7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1" fontId="14" fillId="0" borderId="17" xfId="0" applyNumberFormat="1" applyFont="1" applyFill="1" applyBorder="1" applyAlignment="1">
      <alignment horizontal="right" vertical="center" wrapText="1"/>
    </xf>
    <xf numFmtId="0" fontId="2" fillId="2" borderId="18" xfId="0" applyFont="1" applyFill="1" applyBorder="1" applyAlignment="1">
      <alignment horizontal="center" vertical="center" wrapText="1"/>
    </xf>
    <xf numFmtId="1" fontId="14" fillId="0" borderId="19" xfId="0" applyNumberFormat="1" applyFont="1" applyFill="1" applyBorder="1" applyAlignment="1">
      <alignment horizontal="right" vertical="center" wrapText="1"/>
    </xf>
    <xf numFmtId="1" fontId="14" fillId="0" borderId="20" xfId="0" applyNumberFormat="1" applyFont="1" applyFill="1" applyBorder="1" applyAlignment="1">
      <alignment horizontal="right" vertical="center" wrapText="1"/>
    </xf>
    <xf numFmtId="1" fontId="0" fillId="0" borderId="0" xfId="0" applyNumberFormat="1" applyAlignment="1">
      <alignment/>
    </xf>
    <xf numFmtId="4" fontId="14" fillId="4" borderId="1" xfId="0" applyNumberFormat="1" applyFont="1" applyFill="1" applyBorder="1" applyAlignment="1">
      <alignment horizontal="right" vertical="center" wrapText="1"/>
    </xf>
    <xf numFmtId="0" fontId="4" fillId="2" borderId="12" xfId="0" applyFont="1" applyFill="1" applyBorder="1" applyAlignment="1">
      <alignment/>
    </xf>
    <xf numFmtId="49" fontId="2" fillId="0" borderId="0" xfId="0" applyNumberFormat="1" applyFont="1" applyFill="1" applyBorder="1" applyAlignment="1">
      <alignment vertical="center" wrapText="1"/>
    </xf>
    <xf numFmtId="1" fontId="23" fillId="0" borderId="1" xfId="0" applyNumberFormat="1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horizontal="left"/>
    </xf>
    <xf numFmtId="1" fontId="14" fillId="5" borderId="17" xfId="0" applyNumberFormat="1" applyFont="1" applyFill="1" applyBorder="1" applyAlignment="1">
      <alignment horizontal="right" vertical="center" wrapText="1"/>
    </xf>
    <xf numFmtId="4" fontId="14" fillId="6" borderId="1" xfId="0" applyNumberFormat="1" applyFont="1" applyFill="1" applyBorder="1" applyAlignment="1">
      <alignment horizontal="right" vertical="center" wrapText="1"/>
    </xf>
    <xf numFmtId="1" fontId="14" fillId="5" borderId="1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left"/>
    </xf>
    <xf numFmtId="0" fontId="10" fillId="0" borderId="21" xfId="0" applyFont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justify" vertical="center" wrapText="1"/>
    </xf>
    <xf numFmtId="0" fontId="18" fillId="0" borderId="21" xfId="0" applyFont="1" applyBorder="1" applyAlignment="1">
      <alignment horizontal="center"/>
    </xf>
    <xf numFmtId="0" fontId="3" fillId="2" borderId="2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sng" baseline="0">
                <a:latin typeface="Arial"/>
                <a:ea typeface="Arial"/>
                <a:cs typeface="Arial"/>
              </a:rPr>
              <a:t>RECAUDACIÓN POR EMPRESA ASEGURADORA</a:t>
            </a:r>
          </a:p>
        </c:rich>
      </c:tx>
      <c:layout>
        <c:manualLayout>
          <c:xMode val="factor"/>
          <c:yMode val="factor"/>
          <c:x val="0"/>
          <c:y val="0.072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825"/>
          <c:y val="0.26825"/>
          <c:w val="0.6355"/>
          <c:h val="0.327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Hoja1!$B$6:$F$6</c:f>
              <c:strCache>
                <c:ptCount val="5"/>
                <c:pt idx="0">
                  <c:v>LA POSITIVA</c:v>
                </c:pt>
                <c:pt idx="1">
                  <c:v>MAPFRE</c:v>
                </c:pt>
                <c:pt idx="2">
                  <c:v>INTERSEGUROS</c:v>
                </c:pt>
                <c:pt idx="3">
                  <c:v>PACIFICO</c:v>
                </c:pt>
                <c:pt idx="4">
                  <c:v>RIMAC</c:v>
                </c:pt>
              </c:strCache>
            </c:strRef>
          </c:cat>
          <c:val>
            <c:numRef>
              <c:f>Hoja1!$B$20:$F$20</c:f>
              <c:numCache>
                <c:ptCount val="5"/>
                <c:pt idx="0">
                  <c:v>1062749.63</c:v>
                </c:pt>
                <c:pt idx="1">
                  <c:v>274920.74</c:v>
                </c:pt>
                <c:pt idx="2">
                  <c:v>199200.13</c:v>
                </c:pt>
                <c:pt idx="3">
                  <c:v>364559.77999999997</c:v>
                </c:pt>
                <c:pt idx="4">
                  <c:v>484023.36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325"/>
          <c:y val="0.3415"/>
          <c:w val="0.13475"/>
          <c:h val="0.175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RECAUDACIÓN POR TIPO DE INGRESO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225"/>
          <c:y val="0.112"/>
          <c:w val="0.791"/>
          <c:h val="0.75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Hoja1!$J$6:$M$6</c:f>
              <c:strCache>
                <c:ptCount val="4"/>
                <c:pt idx="0">
                  <c:v>Total Aportes Recaudado</c:v>
                </c:pt>
                <c:pt idx="1">
                  <c:v>CONVENIO FONDO - SAT</c:v>
                </c:pt>
                <c:pt idx="2">
                  <c:v>MUNICIPALIDAD CORONEL PORTILLO</c:v>
                </c:pt>
                <c:pt idx="3">
                  <c:v>Indemnización por Muerte no Cobrada</c:v>
                </c:pt>
              </c:strCache>
            </c:strRef>
          </c:cat>
          <c:val>
            <c:numRef>
              <c:f>Hoja1!$J$20:$M$20</c:f>
              <c:numCache>
                <c:ptCount val="4"/>
                <c:pt idx="0">
                  <c:v>2385453.6399999997</c:v>
                </c:pt>
                <c:pt idx="1">
                  <c:v>288350.88999999996</c:v>
                </c:pt>
                <c:pt idx="2">
                  <c:v>47900.7</c:v>
                </c:pt>
                <c:pt idx="3">
                  <c:v>1399133.37</c:v>
                </c:pt>
              </c:numCache>
            </c:numRef>
          </c:val>
        </c:ser>
        <c:axId val="45306008"/>
        <c:axId val="5100889"/>
      </c:barChart>
      <c:catAx>
        <c:axId val="453060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TIPO DE INGRESO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00889"/>
        <c:crosses val="autoZero"/>
        <c:auto val="1"/>
        <c:lblOffset val="100"/>
        <c:noMultiLvlLbl val="0"/>
      </c:catAx>
      <c:valAx>
        <c:axId val="51008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MONTO RECAUDADO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306008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RECAUDACIÓN MENSUAL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0875"/>
          <c:w val="0.907"/>
          <c:h val="0.77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Hoja1!$A$8:$A$16</c:f>
              <c:strCache>
                <c:ptCount val="9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SETIEMBRE</c:v>
                </c:pt>
              </c:strCache>
            </c:strRef>
          </c:cat>
          <c:val>
            <c:numRef>
              <c:f>Hoja1!$N$8:$N$16</c:f>
              <c:numCache>
                <c:ptCount val="9"/>
                <c:pt idx="0">
                  <c:v>590772.45</c:v>
                </c:pt>
                <c:pt idx="1">
                  <c:v>341696.44</c:v>
                </c:pt>
                <c:pt idx="2">
                  <c:v>327935.72000000003</c:v>
                </c:pt>
                <c:pt idx="3">
                  <c:v>177877.53</c:v>
                </c:pt>
                <c:pt idx="4">
                  <c:v>333303.78</c:v>
                </c:pt>
                <c:pt idx="5">
                  <c:v>295600.16</c:v>
                </c:pt>
                <c:pt idx="6">
                  <c:v>161202.39</c:v>
                </c:pt>
                <c:pt idx="7">
                  <c:v>614699.75</c:v>
                </c:pt>
                <c:pt idx="8">
                  <c:v>336607.93</c:v>
                </c:pt>
              </c:numCache>
            </c:numRef>
          </c:val>
        </c:ser>
        <c:axId val="45908002"/>
        <c:axId val="10518835"/>
      </c:barChart>
      <c:catAx>
        <c:axId val="459080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MES DE RECAUDACIÓN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518835"/>
        <c:crosses val="autoZero"/>
        <c:auto val="1"/>
        <c:lblOffset val="100"/>
        <c:noMultiLvlLbl val="0"/>
      </c:catAx>
      <c:valAx>
        <c:axId val="105188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MONTO RECAUDADO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908002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17" right="0.25" top="1" bottom="1" header="0" footer="0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17" right="0.25" top="1" bottom="1" header="0" footer="0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0.75" top="1" bottom="1" header="0" footer="0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287000" cy="5762625"/>
    <xdr:graphicFrame>
      <xdr:nvGraphicFramePr>
        <xdr:cNvPr id="1" name="Shape 1025"/>
        <xdr:cNvGraphicFramePr/>
      </xdr:nvGraphicFramePr>
      <xdr:xfrm>
        <a:off x="0" y="0"/>
        <a:ext cx="1028700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287000" cy="5762625"/>
    <xdr:graphicFrame>
      <xdr:nvGraphicFramePr>
        <xdr:cNvPr id="1" name="Shape 1025"/>
        <xdr:cNvGraphicFramePr/>
      </xdr:nvGraphicFramePr>
      <xdr:xfrm>
        <a:off x="0" y="0"/>
        <a:ext cx="1028700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591550" cy="595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tabSelected="1" view="pageBreakPreview" zoomScaleSheetLayoutView="100" workbookViewId="0" topLeftCell="A1">
      <selection activeCell="B19" sqref="B19"/>
    </sheetView>
  </sheetViews>
  <sheetFormatPr defaultColWidth="11.421875" defaultRowHeight="12.75"/>
  <cols>
    <col min="1" max="1" width="20.8515625" style="0" customWidth="1"/>
    <col min="2" max="9" width="12.7109375" style="0" customWidth="1"/>
    <col min="10" max="12" width="14.421875" style="0" customWidth="1"/>
    <col min="13" max="14" width="13.140625" style="0" customWidth="1"/>
    <col min="15" max="15" width="13.57421875" style="0" customWidth="1"/>
  </cols>
  <sheetData>
    <row r="1" spans="1:14" ht="22.5" customHeight="1" thickBot="1">
      <c r="A1" s="59" t="s">
        <v>42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6" ht="18.75" thickBot="1">
      <c r="A2" s="60" t="s">
        <v>46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2"/>
      <c r="O2" s="37"/>
      <c r="P2" s="38"/>
    </row>
    <row r="3" spans="1:16" ht="18.75" thickBot="1">
      <c r="A3" s="60" t="s">
        <v>45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2"/>
      <c r="O3" s="51"/>
      <c r="P3" s="51"/>
    </row>
    <row r="4" spans="1:16" ht="12.75">
      <c r="A4" s="63" t="s">
        <v>0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39"/>
      <c r="P4" s="39"/>
    </row>
    <row r="5" spans="1:12" ht="13.5" thickBot="1">
      <c r="A5" s="58"/>
      <c r="B5" s="58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6" ht="39.75" customHeight="1">
      <c r="A6" s="3" t="s">
        <v>17</v>
      </c>
      <c r="B6" s="4" t="s">
        <v>23</v>
      </c>
      <c r="C6" s="4" t="s">
        <v>20</v>
      </c>
      <c r="D6" s="5" t="s">
        <v>6</v>
      </c>
      <c r="E6" s="4" t="s">
        <v>18</v>
      </c>
      <c r="F6" s="5" t="s">
        <v>19</v>
      </c>
      <c r="G6" s="5" t="s">
        <v>33</v>
      </c>
      <c r="H6" s="14" t="s">
        <v>34</v>
      </c>
      <c r="I6" s="4" t="s">
        <v>15</v>
      </c>
      <c r="J6" s="9" t="s">
        <v>41</v>
      </c>
      <c r="K6" s="16" t="s">
        <v>7</v>
      </c>
      <c r="L6" s="19" t="s">
        <v>36</v>
      </c>
      <c r="M6" s="11" t="s">
        <v>21</v>
      </c>
      <c r="N6" s="6" t="s">
        <v>32</v>
      </c>
      <c r="O6" s="17" t="s">
        <v>31</v>
      </c>
      <c r="P6" s="9" t="s">
        <v>22</v>
      </c>
    </row>
    <row r="7" spans="1:16" ht="19.5" customHeight="1">
      <c r="A7" s="3" t="s">
        <v>35</v>
      </c>
      <c r="B7" s="20"/>
      <c r="C7" s="20"/>
      <c r="D7" s="20"/>
      <c r="E7" s="20"/>
      <c r="F7" s="20"/>
      <c r="G7" s="20"/>
      <c r="H7" s="20"/>
      <c r="I7" s="20"/>
      <c r="J7" s="24"/>
      <c r="K7" s="27"/>
      <c r="L7" s="27"/>
      <c r="M7" s="28"/>
      <c r="N7" s="31">
        <v>25095.52</v>
      </c>
      <c r="O7" s="18">
        <v>25095.52</v>
      </c>
      <c r="P7" s="34"/>
    </row>
    <row r="8" spans="1:16" ht="39.75" customHeight="1">
      <c r="A8" s="6" t="s">
        <v>8</v>
      </c>
      <c r="B8" s="21">
        <v>52341.94</v>
      </c>
      <c r="C8" s="21">
        <f>18948.58+16414</f>
        <v>35362.58</v>
      </c>
      <c r="D8" s="21">
        <v>15684.37</v>
      </c>
      <c r="E8" s="21">
        <f>29699.05+36289.05</f>
        <v>65988.1</v>
      </c>
      <c r="F8" s="21">
        <v>34335.62</v>
      </c>
      <c r="G8" s="21">
        <v>0</v>
      </c>
      <c r="H8" s="21">
        <v>0</v>
      </c>
      <c r="I8" s="21">
        <v>0</v>
      </c>
      <c r="J8" s="25">
        <f>SUM(B8:I8)</f>
        <v>203712.61</v>
      </c>
      <c r="K8" s="29">
        <f>1283.8+9699.03+1119.65+257.25+3970.77+1366.77+1346.89+6394.03+8421.65</f>
        <v>33859.84</v>
      </c>
      <c r="L8" s="29">
        <v>0</v>
      </c>
      <c r="M8" s="21">
        <f>67600+285600</f>
        <v>353200</v>
      </c>
      <c r="N8" s="31">
        <f>SUM(J8:M8)</f>
        <v>590772.45</v>
      </c>
      <c r="O8" s="18">
        <v>590772.45</v>
      </c>
      <c r="P8" s="35">
        <f>O8-N8</f>
        <v>0</v>
      </c>
    </row>
    <row r="9" spans="1:16" ht="39.75" customHeight="1">
      <c r="A9" s="6" t="s">
        <v>9</v>
      </c>
      <c r="B9" s="21">
        <v>54105.22</v>
      </c>
      <c r="C9" s="21">
        <v>0</v>
      </c>
      <c r="D9" s="21">
        <v>16620.62</v>
      </c>
      <c r="E9" s="21">
        <v>0</v>
      </c>
      <c r="F9" s="21">
        <v>36731.97</v>
      </c>
      <c r="G9" s="21">
        <v>0</v>
      </c>
      <c r="H9" s="21">
        <v>0</v>
      </c>
      <c r="I9" s="21">
        <v>0</v>
      </c>
      <c r="J9" s="25">
        <f aca="true" t="shared" si="0" ref="J9:J19">SUM(B9:I9)</f>
        <v>107457.81</v>
      </c>
      <c r="K9" s="29">
        <f>1374.23+785.28+6992.71+7886.41</f>
        <v>17038.63</v>
      </c>
      <c r="L9" s="29">
        <v>0</v>
      </c>
      <c r="M9" s="21">
        <f>162800+40800+13600</f>
        <v>217200</v>
      </c>
      <c r="N9" s="31">
        <f aca="true" t="shared" si="1" ref="N9:N19">SUM(J9:M9)</f>
        <v>341696.44</v>
      </c>
      <c r="O9" s="18">
        <v>341696.44</v>
      </c>
      <c r="P9" s="35">
        <f aca="true" t="shared" si="2" ref="P9:P19">O9-N9</f>
        <v>0</v>
      </c>
    </row>
    <row r="10" spans="1:16" ht="39.75" customHeight="1">
      <c r="A10" s="6" t="s">
        <v>10</v>
      </c>
      <c r="B10" s="21">
        <v>107336.2</v>
      </c>
      <c r="C10" s="21">
        <f>32450.24+18284.18</f>
        <v>50734.42</v>
      </c>
      <c r="D10" s="21">
        <v>16443.74</v>
      </c>
      <c r="E10" s="21">
        <v>50007.53</v>
      </c>
      <c r="F10" s="21">
        <v>64280.43</v>
      </c>
      <c r="G10" s="21">
        <v>0</v>
      </c>
      <c r="H10" s="21">
        <v>0</v>
      </c>
      <c r="I10" s="21">
        <v>0</v>
      </c>
      <c r="J10" s="25">
        <f t="shared" si="0"/>
        <v>288802.32</v>
      </c>
      <c r="K10" s="29">
        <f>(2099.85+8677.94+5651.87+3885.5+1481.06+6751.93+2699.7+1620.25+6265.3)-6585.2</f>
        <v>32548.200000000008</v>
      </c>
      <c r="L10" s="29">
        <f>3885.5+2699.7</f>
        <v>6585.2</v>
      </c>
      <c r="M10" s="21">
        <v>0</v>
      </c>
      <c r="N10" s="31">
        <f t="shared" si="1"/>
        <v>327935.72000000003</v>
      </c>
      <c r="O10" s="18">
        <v>327935.72</v>
      </c>
      <c r="P10" s="35">
        <f t="shared" si="2"/>
        <v>0</v>
      </c>
    </row>
    <row r="11" spans="1:16" ht="39.75" customHeight="1">
      <c r="A11" s="6" t="s">
        <v>11</v>
      </c>
      <c r="B11" s="21">
        <v>79354.83</v>
      </c>
      <c r="C11" s="21">
        <v>0</v>
      </c>
      <c r="D11" s="21">
        <v>0</v>
      </c>
      <c r="E11" s="21">
        <v>30613.2</v>
      </c>
      <c r="F11" s="21">
        <v>32295.85</v>
      </c>
      <c r="G11" s="21">
        <v>0</v>
      </c>
      <c r="H11" s="21">
        <v>0</v>
      </c>
      <c r="I11" s="21">
        <v>0</v>
      </c>
      <c r="J11" s="25">
        <f t="shared" si="0"/>
        <v>142263.88</v>
      </c>
      <c r="K11" s="29">
        <f>(5074.25+7602.95+869.75+5517.66+2390.57+14158.47)-12080</f>
        <v>23533.65</v>
      </c>
      <c r="L11" s="29">
        <f>5074.25+7005.75</f>
        <v>12080</v>
      </c>
      <c r="M11" s="21">
        <v>0</v>
      </c>
      <c r="N11" s="31">
        <f t="shared" si="1"/>
        <v>177877.53</v>
      </c>
      <c r="O11" s="18">
        <v>177877.53</v>
      </c>
      <c r="P11" s="35">
        <f t="shared" si="2"/>
        <v>0</v>
      </c>
    </row>
    <row r="12" spans="1:16" ht="39.75" customHeight="1">
      <c r="A12" s="6" t="s">
        <v>12</v>
      </c>
      <c r="B12" s="21">
        <v>0</v>
      </c>
      <c r="C12" s="21">
        <v>17139.69</v>
      </c>
      <c r="D12" s="21">
        <f>16237.75+15265.22</f>
        <v>31502.97</v>
      </c>
      <c r="E12" s="21">
        <v>24106.48</v>
      </c>
      <c r="F12" s="21">
        <f>33824.6+28209.54</f>
        <v>62034.14</v>
      </c>
      <c r="G12" s="21">
        <v>0</v>
      </c>
      <c r="H12" s="21">
        <v>0</v>
      </c>
      <c r="I12" s="21">
        <v>0</v>
      </c>
      <c r="J12" s="25">
        <f t="shared" si="0"/>
        <v>134783.28</v>
      </c>
      <c r="K12" s="29">
        <f>4808.92+6602.83+1140.14+1130.68+646.1+5793.03+198.8</f>
        <v>20320.5</v>
      </c>
      <c r="L12" s="29">
        <v>0</v>
      </c>
      <c r="M12" s="21">
        <f>137600+40600</f>
        <v>178200</v>
      </c>
      <c r="N12" s="31">
        <f t="shared" si="1"/>
        <v>333303.78</v>
      </c>
      <c r="O12" s="18">
        <v>333303.78</v>
      </c>
      <c r="P12" s="35">
        <f t="shared" si="2"/>
        <v>0</v>
      </c>
    </row>
    <row r="13" spans="1:16" ht="39.75" customHeight="1">
      <c r="A13" s="6" t="s">
        <v>13</v>
      </c>
      <c r="B13" s="21">
        <f>66620.84+71921.4</f>
        <v>138542.24</v>
      </c>
      <c r="C13" s="21">
        <f>15318.21+26902.46</f>
        <v>42220.67</v>
      </c>
      <c r="D13" s="21">
        <v>14145.57</v>
      </c>
      <c r="E13" s="21">
        <f>25552.17+19717.2</f>
        <v>45269.369999999995</v>
      </c>
      <c r="F13" s="21">
        <v>33469.42</v>
      </c>
      <c r="G13" s="21">
        <v>0</v>
      </c>
      <c r="H13" s="21">
        <v>0</v>
      </c>
      <c r="I13" s="21">
        <v>0</v>
      </c>
      <c r="J13" s="25">
        <f t="shared" si="0"/>
        <v>273647.26999999996</v>
      </c>
      <c r="K13" s="29">
        <f>586.46+646.1+5184.32+1254.94+1242.53+6715.97+1297.2+849.89+4175.48</f>
        <v>21952.89</v>
      </c>
      <c r="L13" s="29">
        <v>0</v>
      </c>
      <c r="M13" s="21">
        <v>0</v>
      </c>
      <c r="N13" s="31">
        <f t="shared" si="1"/>
        <v>295600.16</v>
      </c>
      <c r="O13" s="18">
        <v>295600.16</v>
      </c>
      <c r="P13" s="35">
        <f t="shared" si="2"/>
        <v>0</v>
      </c>
    </row>
    <row r="14" spans="1:16" ht="39.75" customHeight="1">
      <c r="A14" s="6" t="s">
        <v>14</v>
      </c>
      <c r="B14" s="21">
        <v>69617.26</v>
      </c>
      <c r="C14" s="21">
        <v>17413.38</v>
      </c>
      <c r="D14" s="21">
        <v>12984.16</v>
      </c>
      <c r="E14" s="21">
        <v>0</v>
      </c>
      <c r="F14" s="21">
        <v>30497.11</v>
      </c>
      <c r="G14" s="21">
        <v>0</v>
      </c>
      <c r="H14" s="21">
        <v>0</v>
      </c>
      <c r="I14" s="21">
        <v>0</v>
      </c>
      <c r="J14" s="25">
        <f t="shared" si="0"/>
        <v>130511.91</v>
      </c>
      <c r="K14" s="29">
        <f>857.34+8121.16+7077.62+670.96+8377.19+844.96</f>
        <v>25949.229999999996</v>
      </c>
      <c r="L14" s="29">
        <v>4741.25</v>
      </c>
      <c r="M14" s="21">
        <v>0</v>
      </c>
      <c r="N14" s="31">
        <f t="shared" si="1"/>
        <v>161202.39</v>
      </c>
      <c r="O14" s="18">
        <v>161202.39</v>
      </c>
      <c r="P14" s="35">
        <f t="shared" si="2"/>
        <v>0</v>
      </c>
    </row>
    <row r="15" spans="1:16" ht="39.75" customHeight="1">
      <c r="A15" s="6" t="s">
        <v>1</v>
      </c>
      <c r="B15" s="21">
        <v>89566.19</v>
      </c>
      <c r="C15" s="21">
        <v>29819.41</v>
      </c>
      <c r="D15" s="21">
        <v>19053.96</v>
      </c>
      <c r="E15" s="21">
        <v>16377.28</v>
      </c>
      <c r="F15" s="21">
        <v>76312.22</v>
      </c>
      <c r="G15" s="21">
        <v>0</v>
      </c>
      <c r="H15" s="21">
        <v>0</v>
      </c>
      <c r="I15" s="21">
        <v>0</v>
      </c>
      <c r="J15" s="25">
        <f t="shared" si="0"/>
        <v>231129.06</v>
      </c>
      <c r="K15" s="29">
        <f>1048.7+1068.56+6545.6+11065.85+1349.39+2311.09+3404.8+2027.2</f>
        <v>28821.19</v>
      </c>
      <c r="L15" s="29">
        <f>3938.75+6610.75</f>
        <v>10549.5</v>
      </c>
      <c r="M15" s="21">
        <f>82600+261600</f>
        <v>344200</v>
      </c>
      <c r="N15" s="31">
        <f t="shared" si="1"/>
        <v>614699.75</v>
      </c>
      <c r="O15" s="18">
        <v>614699.75</v>
      </c>
      <c r="P15" s="35">
        <f t="shared" si="2"/>
        <v>0</v>
      </c>
    </row>
    <row r="16" spans="1:16" ht="39.75" customHeight="1">
      <c r="A16" s="6" t="s">
        <v>2</v>
      </c>
      <c r="B16" s="21">
        <f>122794.56+102881.93</f>
        <v>225676.49</v>
      </c>
      <c r="C16" s="21">
        <v>0</v>
      </c>
      <c r="D16" s="21">
        <v>19573.86</v>
      </c>
      <c r="E16" s="21">
        <v>35718.41</v>
      </c>
      <c r="F16" s="21">
        <v>42703.11</v>
      </c>
      <c r="G16" s="21">
        <v>0</v>
      </c>
      <c r="H16" s="21">
        <v>0</v>
      </c>
      <c r="I16" s="21">
        <v>0</v>
      </c>
      <c r="J16" s="25">
        <f t="shared" si="0"/>
        <v>323671.87</v>
      </c>
      <c r="K16" s="29">
        <f>2733.5+273.35+795.2+2006.66+1689.8+198.8</f>
        <v>7697.31</v>
      </c>
      <c r="L16" s="29">
        <f>3580.75+1658</f>
        <v>5238.75</v>
      </c>
      <c r="M16" s="21">
        <v>0</v>
      </c>
      <c r="N16" s="31">
        <f t="shared" si="1"/>
        <v>336607.93</v>
      </c>
      <c r="O16" s="18">
        <v>336607.93</v>
      </c>
      <c r="P16" s="35">
        <f t="shared" si="2"/>
        <v>0</v>
      </c>
    </row>
    <row r="17" spans="1:16" ht="39.75" customHeight="1">
      <c r="A17" s="6" t="s">
        <v>3</v>
      </c>
      <c r="B17" s="21">
        <v>85711.58</v>
      </c>
      <c r="C17" s="21">
        <f>29495.2+27640.87</f>
        <v>57136.07</v>
      </c>
      <c r="D17" s="21">
        <v>18468.31</v>
      </c>
      <c r="E17" s="21">
        <v>28961.05</v>
      </c>
      <c r="F17" s="21">
        <v>36671.88</v>
      </c>
      <c r="G17" s="21">
        <v>0</v>
      </c>
      <c r="H17" s="21">
        <v>0</v>
      </c>
      <c r="I17" s="21">
        <v>0</v>
      </c>
      <c r="J17" s="25">
        <f t="shared" si="0"/>
        <v>226948.88999999998</v>
      </c>
      <c r="K17" s="29">
        <f>2159.33+2523.5+2475.2</f>
        <v>7158.03</v>
      </c>
      <c r="L17" s="29">
        <v>0</v>
      </c>
      <c r="M17" s="21">
        <v>0</v>
      </c>
      <c r="N17" s="31">
        <f t="shared" si="1"/>
        <v>234106.91999999998</v>
      </c>
      <c r="O17" s="18">
        <v>0</v>
      </c>
      <c r="P17" s="35">
        <f t="shared" si="2"/>
        <v>-234106.91999999998</v>
      </c>
    </row>
    <row r="18" spans="1:16" ht="39.75" customHeight="1">
      <c r="A18" s="6" t="s">
        <v>4</v>
      </c>
      <c r="B18" s="21">
        <f>3374.5</f>
        <v>3374.5</v>
      </c>
      <c r="C18" s="21">
        <v>25094.52</v>
      </c>
      <c r="D18" s="21">
        <v>18095.46</v>
      </c>
      <c r="E18" s="21">
        <v>23089.31</v>
      </c>
      <c r="F18" s="21">
        <v>34691.61</v>
      </c>
      <c r="G18" s="21">
        <v>0</v>
      </c>
      <c r="H18" s="21">
        <v>0</v>
      </c>
      <c r="I18" s="21">
        <v>0</v>
      </c>
      <c r="J18" s="25">
        <f t="shared" si="0"/>
        <v>104345.4</v>
      </c>
      <c r="K18" s="29">
        <f>8881.81+21969.2+2650.2+4322.49+5722.5+7943.82+3871.7+6632.85+1373.05</f>
        <v>63367.619999999995</v>
      </c>
      <c r="L18" s="29">
        <f>3749.5+2075.5</f>
        <v>5825</v>
      </c>
      <c r="M18" s="21">
        <f>13600+54799.99+69000.04+31733.34+13600+13800+13800+13800+13800+13800+13800</f>
        <v>265533.37</v>
      </c>
      <c r="N18" s="31">
        <f t="shared" si="1"/>
        <v>439071.39</v>
      </c>
      <c r="O18" s="18">
        <v>0</v>
      </c>
      <c r="P18" s="35">
        <f t="shared" si="2"/>
        <v>-439071.39</v>
      </c>
    </row>
    <row r="19" spans="1:16" ht="39.75" customHeight="1">
      <c r="A19" s="6" t="s">
        <v>5</v>
      </c>
      <c r="B19" s="21">
        <f>78757.36+78365.82</f>
        <v>157123.18</v>
      </c>
      <c r="C19" s="21">
        <v>24818.11</v>
      </c>
      <c r="D19" s="21">
        <v>16627.11</v>
      </c>
      <c r="E19" s="21">
        <f>23450.35+20978.7</f>
        <v>44429.05</v>
      </c>
      <c r="F19" s="21">
        <v>0</v>
      </c>
      <c r="G19" s="21">
        <v>0</v>
      </c>
      <c r="H19" s="21">
        <v>0</v>
      </c>
      <c r="I19" s="21">
        <v>0</v>
      </c>
      <c r="J19" s="25">
        <f t="shared" si="0"/>
        <v>242997.44999999995</v>
      </c>
      <c r="K19" s="29">
        <f>1749.09+894.6+24.85+99.4+1646.05+621.25+621.25+198.81+248.5+832.51+670.95+1317.05+1774.15</f>
        <v>10698.46</v>
      </c>
      <c r="L19" s="29">
        <v>2881</v>
      </c>
      <c r="M19" s="21">
        <f>13800+13200+13800</f>
        <v>40800</v>
      </c>
      <c r="N19" s="31">
        <f t="shared" si="1"/>
        <v>297376.9099999999</v>
      </c>
      <c r="O19" s="18">
        <v>0</v>
      </c>
      <c r="P19" s="35">
        <f t="shared" si="2"/>
        <v>-297376.9099999999</v>
      </c>
    </row>
    <row r="20" spans="1:16" ht="39.75" customHeight="1" thickBot="1">
      <c r="A20" s="22" t="s">
        <v>16</v>
      </c>
      <c r="B20" s="23">
        <f aca="true" t="shared" si="3" ref="B20:I20">SUM(B8:B19)</f>
        <v>1062749.63</v>
      </c>
      <c r="C20" s="23">
        <f t="shared" si="3"/>
        <v>299738.85</v>
      </c>
      <c r="D20" s="23">
        <f t="shared" si="3"/>
        <v>199200.13</v>
      </c>
      <c r="E20" s="23">
        <f t="shared" si="3"/>
        <v>364559.77999999997</v>
      </c>
      <c r="F20" s="23">
        <f t="shared" si="3"/>
        <v>484023.36</v>
      </c>
      <c r="G20" s="23">
        <f>SUM(G8:G19)</f>
        <v>0</v>
      </c>
      <c r="H20" s="23">
        <f>SUM(H8:H19)</f>
        <v>0</v>
      </c>
      <c r="I20" s="23">
        <f t="shared" si="3"/>
        <v>0</v>
      </c>
      <c r="J20" s="26">
        <f>SUM(J8:J19)</f>
        <v>2410271.75</v>
      </c>
      <c r="K20" s="30">
        <f>SUM(K8:K19)</f>
        <v>292945.55</v>
      </c>
      <c r="L20" s="30">
        <f>SUM(L8:L19)</f>
        <v>47900.7</v>
      </c>
      <c r="M20" s="13">
        <f>SUM(M8:M19)</f>
        <v>1399133.37</v>
      </c>
      <c r="N20" s="32">
        <f>SUM(N7:N19)</f>
        <v>4175346.8899999997</v>
      </c>
      <c r="O20" s="33">
        <f>SUM(O7:O19)</f>
        <v>3204791.67</v>
      </c>
      <c r="P20" s="12">
        <f>SUM(P7:P19)</f>
        <v>-970555.22</v>
      </c>
    </row>
    <row r="21" spans="1:12" ht="39.75" customHeight="1">
      <c r="A21" s="54" t="s">
        <v>49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6" ht="18.75" customHeight="1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</row>
    <row r="23" spans="1:12" ht="39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39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39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39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39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39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39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39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39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39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39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39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3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39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39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39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39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39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3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39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39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39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39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39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39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39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39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39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39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</sheetData>
  <mergeCells count="5">
    <mergeCell ref="A5:B5"/>
    <mergeCell ref="A1:N1"/>
    <mergeCell ref="A2:N2"/>
    <mergeCell ref="A4:N4"/>
    <mergeCell ref="A3:N3"/>
  </mergeCells>
  <printOptions horizontalCentered="1" verticalCentered="1"/>
  <pageMargins left="0.4" right="0.1968503937007874" top="0.5" bottom="0.34" header="0" footer="7.81"/>
  <pageSetup horizontalDpi="300" verticalDpi="300" orientation="landscape" paperSize="9" scale="7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7"/>
  <sheetViews>
    <sheetView workbookViewId="0" topLeftCell="D1">
      <selection activeCell="K22" sqref="K22"/>
    </sheetView>
  </sheetViews>
  <sheetFormatPr defaultColWidth="11.421875" defaultRowHeight="12.75"/>
  <cols>
    <col min="2" max="2" width="13.421875" style="0" customWidth="1"/>
    <col min="3" max="3" width="14.140625" style="0" bestFit="1" customWidth="1"/>
    <col min="4" max="4" width="16.00390625" style="0" bestFit="1" customWidth="1"/>
    <col min="5" max="5" width="14.57421875" style="0" bestFit="1" customWidth="1"/>
    <col min="6" max="6" width="13.140625" style="0" customWidth="1"/>
    <col min="7" max="7" width="12.8515625" style="0" bestFit="1" customWidth="1"/>
    <col min="8" max="8" width="14.00390625" style="0" customWidth="1"/>
    <col min="9" max="9" width="12.7109375" style="0" bestFit="1" customWidth="1"/>
    <col min="10" max="10" width="16.28125" style="0" bestFit="1" customWidth="1"/>
    <col min="11" max="11" width="12.8515625" style="0" bestFit="1" customWidth="1"/>
    <col min="12" max="12" width="14.140625" style="0" customWidth="1"/>
  </cols>
  <sheetData>
    <row r="1" spans="1:13" ht="15.75" thickBot="1">
      <c r="A1" s="64" t="s">
        <v>43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3" ht="18.75" thickBot="1">
      <c r="A2" s="60" t="s">
        <v>37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2"/>
    </row>
    <row r="3" spans="1:13" ht="18.75" thickBot="1">
      <c r="A3" s="60" t="str">
        <f>Hoja1!A3</f>
        <v>AL 30 DE NOVIEMBRE DEL 2009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2"/>
    </row>
    <row r="4" spans="1:11" ht="12.75">
      <c r="A4" s="65" t="s">
        <v>0</v>
      </c>
      <c r="B4" s="65"/>
      <c r="C4" s="65"/>
      <c r="D4" s="65"/>
      <c r="E4" s="65"/>
      <c r="F4" s="65"/>
      <c r="G4" s="65"/>
      <c r="H4" s="65"/>
      <c r="I4" s="65"/>
      <c r="J4" s="65"/>
      <c r="K4" s="65"/>
    </row>
    <row r="7" spans="1:13" ht="38.25">
      <c r="A7" s="3" t="s">
        <v>17</v>
      </c>
      <c r="B7" s="66" t="s">
        <v>23</v>
      </c>
      <c r="C7" s="67"/>
      <c r="D7" s="66" t="s">
        <v>24</v>
      </c>
      <c r="E7" s="67"/>
      <c r="F7" s="68" t="s">
        <v>6</v>
      </c>
      <c r="G7" s="69"/>
      <c r="H7" s="66" t="s">
        <v>25</v>
      </c>
      <c r="I7" s="67"/>
      <c r="J7" s="68" t="s">
        <v>26</v>
      </c>
      <c r="K7" s="69"/>
      <c r="L7" s="70" t="s">
        <v>27</v>
      </c>
      <c r="M7" s="70"/>
    </row>
    <row r="8" spans="1:13" ht="12.75">
      <c r="A8" s="3"/>
      <c r="B8" s="4" t="s">
        <v>28</v>
      </c>
      <c r="C8" s="4" t="s">
        <v>29</v>
      </c>
      <c r="D8" s="4" t="s">
        <v>28</v>
      </c>
      <c r="E8" s="4" t="s">
        <v>29</v>
      </c>
      <c r="F8" s="4" t="s">
        <v>28</v>
      </c>
      <c r="G8" s="4" t="s">
        <v>29</v>
      </c>
      <c r="H8" s="4" t="s">
        <v>28</v>
      </c>
      <c r="I8" s="4" t="s">
        <v>29</v>
      </c>
      <c r="J8" s="4" t="s">
        <v>28</v>
      </c>
      <c r="K8" s="4" t="s">
        <v>29</v>
      </c>
      <c r="L8" s="4" t="s">
        <v>28</v>
      </c>
      <c r="M8" s="4" t="s">
        <v>29</v>
      </c>
    </row>
    <row r="9" spans="1:13" ht="12.75">
      <c r="A9" s="6" t="s">
        <v>8</v>
      </c>
      <c r="B9" s="10">
        <v>10734000</v>
      </c>
      <c r="C9" s="10">
        <v>107336.2</v>
      </c>
      <c r="D9" s="10">
        <v>3245000</v>
      </c>
      <c r="E9" s="10">
        <v>32450.24</v>
      </c>
      <c r="F9" s="10">
        <v>1662000</v>
      </c>
      <c r="G9" s="10">
        <v>16620.62</v>
      </c>
      <c r="H9" s="10">
        <v>5001000</v>
      </c>
      <c r="I9" s="10">
        <v>50007.53</v>
      </c>
      <c r="J9" s="10">
        <v>6428000</v>
      </c>
      <c r="K9" s="10">
        <v>64280.43</v>
      </c>
      <c r="L9" s="10">
        <f>B9+D9+F9+H9+J9</f>
        <v>27070000</v>
      </c>
      <c r="M9" s="10">
        <f>C9+E9+G9+I9+K9</f>
        <v>270695.02</v>
      </c>
    </row>
    <row r="10" spans="1:13" ht="12.75">
      <c r="A10" s="6" t="s">
        <v>9</v>
      </c>
      <c r="B10" s="10">
        <v>7935483</v>
      </c>
      <c r="C10" s="50">
        <v>79354.83</v>
      </c>
      <c r="D10" s="10">
        <v>1828418</v>
      </c>
      <c r="E10" s="10">
        <v>18284.18</v>
      </c>
      <c r="F10" s="10">
        <v>1664437</v>
      </c>
      <c r="G10" s="10">
        <v>16443.74</v>
      </c>
      <c r="H10" s="10">
        <v>3061320</v>
      </c>
      <c r="I10" s="10">
        <v>30613.2</v>
      </c>
      <c r="J10" s="10">
        <v>3229585</v>
      </c>
      <c r="K10" s="10">
        <v>32295.85</v>
      </c>
      <c r="L10" s="10">
        <f aca="true" t="shared" si="0" ref="L10:L20">B10+D10+F10+H10+J10</f>
        <v>17719243</v>
      </c>
      <c r="M10" s="10">
        <f aca="true" t="shared" si="1" ref="M10:M20">C10+E10+G10+I10+K10</f>
        <v>176991.80000000002</v>
      </c>
    </row>
    <row r="11" spans="1:13" ht="12.75">
      <c r="A11" s="6" t="s">
        <v>10</v>
      </c>
      <c r="B11" s="10">
        <v>6662084</v>
      </c>
      <c r="C11" s="50">
        <v>66620.84</v>
      </c>
      <c r="D11" s="10">
        <v>1713969</v>
      </c>
      <c r="E11" s="10">
        <v>17139.69</v>
      </c>
      <c r="F11" s="10">
        <v>1623775</v>
      </c>
      <c r="G11" s="10">
        <v>16237.75</v>
      </c>
      <c r="H11" s="10">
        <v>2410648</v>
      </c>
      <c r="I11" s="10">
        <v>24106.48</v>
      </c>
      <c r="J11" s="10">
        <v>3382460</v>
      </c>
      <c r="K11" s="10">
        <v>33824.6</v>
      </c>
      <c r="L11" s="10">
        <f t="shared" si="0"/>
        <v>15792936</v>
      </c>
      <c r="M11" s="10">
        <f t="shared" si="1"/>
        <v>157929.36</v>
      </c>
    </row>
    <row r="12" spans="1:13" ht="12.75">
      <c r="A12" s="6" t="s">
        <v>11</v>
      </c>
      <c r="B12" s="10">
        <v>7192140</v>
      </c>
      <c r="C12" s="50">
        <v>71921.4</v>
      </c>
      <c r="D12" s="10">
        <v>1531821</v>
      </c>
      <c r="E12" s="10">
        <v>15318.21</v>
      </c>
      <c r="F12" s="10">
        <v>1526522</v>
      </c>
      <c r="G12" s="10">
        <v>15265.22</v>
      </c>
      <c r="H12" s="10">
        <v>2555217</v>
      </c>
      <c r="I12" s="10">
        <v>25552.17</v>
      </c>
      <c r="J12" s="10">
        <v>2820954</v>
      </c>
      <c r="K12" s="10">
        <v>28209.54</v>
      </c>
      <c r="L12" s="10">
        <f t="shared" si="0"/>
        <v>15626654</v>
      </c>
      <c r="M12" s="10">
        <f t="shared" si="1"/>
        <v>156266.53999999998</v>
      </c>
    </row>
    <row r="13" spans="1:13" ht="12.75">
      <c r="A13" s="6" t="s">
        <v>12</v>
      </c>
      <c r="B13" s="10">
        <v>6961726</v>
      </c>
      <c r="C13" s="10">
        <v>69617.26</v>
      </c>
      <c r="D13" s="10">
        <v>2690246</v>
      </c>
      <c r="E13" s="10">
        <v>26902.46</v>
      </c>
      <c r="F13" s="10">
        <v>1414547</v>
      </c>
      <c r="G13" s="10">
        <v>14145.47</v>
      </c>
      <c r="H13" s="10">
        <v>1971720</v>
      </c>
      <c r="I13" s="10">
        <v>19717.2</v>
      </c>
      <c r="J13" s="10">
        <v>3346942</v>
      </c>
      <c r="K13" s="10">
        <v>33469.42</v>
      </c>
      <c r="L13" s="10">
        <f t="shared" si="0"/>
        <v>16385181</v>
      </c>
      <c r="M13" s="10">
        <f t="shared" si="1"/>
        <v>163851.81</v>
      </c>
    </row>
    <row r="14" spans="1:13" ht="12.75">
      <c r="A14" s="6" t="s">
        <v>13</v>
      </c>
      <c r="B14" s="10">
        <v>8956619</v>
      </c>
      <c r="C14" s="10">
        <v>89566.19</v>
      </c>
      <c r="D14" s="10">
        <v>1741338</v>
      </c>
      <c r="E14" s="10">
        <v>17413.38</v>
      </c>
      <c r="F14" s="10">
        <v>1298416</v>
      </c>
      <c r="G14" s="10">
        <v>12984.16</v>
      </c>
      <c r="H14" s="10">
        <v>1637728</v>
      </c>
      <c r="I14" s="10">
        <v>16377.28</v>
      </c>
      <c r="J14" s="10">
        <v>3049711</v>
      </c>
      <c r="K14" s="10">
        <v>30497.11</v>
      </c>
      <c r="L14" s="10">
        <f t="shared" si="0"/>
        <v>16683812</v>
      </c>
      <c r="M14" s="10">
        <f t="shared" si="1"/>
        <v>166838.12</v>
      </c>
    </row>
    <row r="15" spans="1:13" ht="12.75">
      <c r="A15" s="6" t="s">
        <v>14</v>
      </c>
      <c r="B15" s="10">
        <v>12279456</v>
      </c>
      <c r="C15" s="10">
        <v>122794.56</v>
      </c>
      <c r="D15" s="10">
        <v>2981941</v>
      </c>
      <c r="E15" s="10">
        <v>29819.41</v>
      </c>
      <c r="F15" s="10">
        <v>1905396</v>
      </c>
      <c r="G15" s="10">
        <v>19053.96</v>
      </c>
      <c r="H15" s="10">
        <v>3571841</v>
      </c>
      <c r="I15" s="10">
        <v>35718.41</v>
      </c>
      <c r="J15" s="10">
        <v>7631222</v>
      </c>
      <c r="K15" s="10">
        <v>76312.22</v>
      </c>
      <c r="L15" s="10">
        <f t="shared" si="0"/>
        <v>28369856</v>
      </c>
      <c r="M15" s="10">
        <f t="shared" si="1"/>
        <v>283698.56</v>
      </c>
    </row>
    <row r="16" spans="1:13" ht="12.75">
      <c r="A16" s="6" t="s">
        <v>1</v>
      </c>
      <c r="B16" s="10">
        <v>10288193</v>
      </c>
      <c r="C16" s="10">
        <v>102881.93</v>
      </c>
      <c r="D16" s="10">
        <v>2949520</v>
      </c>
      <c r="E16" s="10">
        <v>29495.2</v>
      </c>
      <c r="F16" s="10">
        <v>1957386</v>
      </c>
      <c r="G16" s="10">
        <v>19573.86</v>
      </c>
      <c r="H16" s="10">
        <v>2896105</v>
      </c>
      <c r="I16" s="10">
        <v>28961.05</v>
      </c>
      <c r="J16" s="10">
        <v>4270311</v>
      </c>
      <c r="K16" s="10">
        <v>42703.11</v>
      </c>
      <c r="L16" s="10">
        <f t="shared" si="0"/>
        <v>22361515</v>
      </c>
      <c r="M16" s="10">
        <f t="shared" si="1"/>
        <v>223615.14999999997</v>
      </c>
    </row>
    <row r="17" spans="1:13" ht="12.75">
      <c r="A17" s="6" t="s">
        <v>2</v>
      </c>
      <c r="B17" s="10">
        <v>8571158</v>
      </c>
      <c r="C17" s="10">
        <v>85711.58</v>
      </c>
      <c r="D17" s="10">
        <v>2764087</v>
      </c>
      <c r="E17" s="10">
        <v>27640.87</v>
      </c>
      <c r="F17" s="10">
        <v>1846831</v>
      </c>
      <c r="G17" s="10">
        <v>18468.31</v>
      </c>
      <c r="H17" s="10">
        <v>2308931</v>
      </c>
      <c r="I17" s="10">
        <v>23089.31</v>
      </c>
      <c r="J17" s="10">
        <v>3667188</v>
      </c>
      <c r="K17" s="10">
        <v>36671.88</v>
      </c>
      <c r="L17" s="10">
        <f t="shared" si="0"/>
        <v>19158195</v>
      </c>
      <c r="M17" s="10">
        <f t="shared" si="1"/>
        <v>191581.95</v>
      </c>
    </row>
    <row r="18" spans="1:13" ht="12.75">
      <c r="A18" s="6" t="s">
        <v>3</v>
      </c>
      <c r="B18" s="10">
        <f>337450+7875736</f>
        <v>8213186</v>
      </c>
      <c r="C18" s="10">
        <f>3374.5+78757.36</f>
        <v>82131.86</v>
      </c>
      <c r="D18" s="10">
        <v>2509452</v>
      </c>
      <c r="E18" s="10">
        <v>25094.52</v>
      </c>
      <c r="F18" s="10">
        <v>1809546</v>
      </c>
      <c r="G18" s="10">
        <v>18095.46</v>
      </c>
      <c r="H18" s="10">
        <v>2345035</v>
      </c>
      <c r="I18" s="10">
        <v>23450.35</v>
      </c>
      <c r="J18" s="10">
        <v>3469161</v>
      </c>
      <c r="K18" s="10">
        <v>34691.61</v>
      </c>
      <c r="L18" s="10">
        <f t="shared" si="0"/>
        <v>18346380</v>
      </c>
      <c r="M18" s="10">
        <f t="shared" si="1"/>
        <v>183463.8</v>
      </c>
    </row>
    <row r="19" spans="1:13" ht="24">
      <c r="A19" s="6" t="s">
        <v>4</v>
      </c>
      <c r="B19" s="10">
        <v>7836582</v>
      </c>
      <c r="C19" s="10">
        <v>78365.82</v>
      </c>
      <c r="D19" s="10">
        <v>2481811</v>
      </c>
      <c r="E19" s="10">
        <v>24818.11</v>
      </c>
      <c r="F19" s="10">
        <v>1662711</v>
      </c>
      <c r="G19" s="10">
        <v>16627.11</v>
      </c>
      <c r="H19" s="10">
        <v>2097870</v>
      </c>
      <c r="I19" s="10">
        <v>20978.7</v>
      </c>
      <c r="J19" s="56">
        <v>0</v>
      </c>
      <c r="K19" s="56">
        <v>0</v>
      </c>
      <c r="L19" s="10">
        <f t="shared" si="0"/>
        <v>14078974</v>
      </c>
      <c r="M19" s="10">
        <f t="shared" si="1"/>
        <v>140789.74000000002</v>
      </c>
    </row>
    <row r="20" spans="1:13" ht="12.75">
      <c r="A20" s="6" t="s">
        <v>5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f t="shared" si="0"/>
        <v>0</v>
      </c>
      <c r="M20" s="10">
        <f t="shared" si="1"/>
        <v>0</v>
      </c>
    </row>
    <row r="21" spans="1:13" ht="12.75">
      <c r="A21" s="7" t="s">
        <v>30</v>
      </c>
      <c r="B21" s="13">
        <f aca="true" t="shared" si="2" ref="B21:M21">SUM(B9:B20)</f>
        <v>95630627</v>
      </c>
      <c r="C21" s="8">
        <f t="shared" si="2"/>
        <v>956302.47</v>
      </c>
      <c r="D21" s="13">
        <f t="shared" si="2"/>
        <v>26437603</v>
      </c>
      <c r="E21" s="8">
        <f t="shared" si="2"/>
        <v>264376.27</v>
      </c>
      <c r="F21" s="13">
        <f t="shared" si="2"/>
        <v>18371567</v>
      </c>
      <c r="G21" s="13">
        <f t="shared" si="2"/>
        <v>183515.66000000003</v>
      </c>
      <c r="H21" s="13">
        <f t="shared" si="2"/>
        <v>29857415</v>
      </c>
      <c r="I21" s="13">
        <f t="shared" si="2"/>
        <v>298571.68</v>
      </c>
      <c r="J21" s="13">
        <f t="shared" si="2"/>
        <v>41295534</v>
      </c>
      <c r="K21" s="13">
        <f t="shared" si="2"/>
        <v>412955.77</v>
      </c>
      <c r="L21" s="13">
        <f t="shared" si="2"/>
        <v>211592746</v>
      </c>
      <c r="M21" s="13">
        <f t="shared" si="2"/>
        <v>2115721.85</v>
      </c>
    </row>
    <row r="25" spans="1:13" ht="12.75" customHeight="1">
      <c r="A25" s="71" t="s">
        <v>48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</row>
    <row r="26" spans="1:11" ht="12.75">
      <c r="A26" s="52"/>
      <c r="B26" s="52"/>
      <c r="C26" s="52"/>
      <c r="D26" s="52"/>
      <c r="E26" s="52"/>
      <c r="F26" s="52"/>
      <c r="G26" s="52"/>
      <c r="H26" s="52"/>
      <c r="I26" s="52"/>
      <c r="J26" s="52"/>
      <c r="K26" s="52"/>
    </row>
    <row r="27" ht="12.75">
      <c r="A27" s="54" t="s">
        <v>49</v>
      </c>
    </row>
  </sheetData>
  <mergeCells count="11">
    <mergeCell ref="A25:M25"/>
    <mergeCell ref="A1:M1"/>
    <mergeCell ref="A2:M2"/>
    <mergeCell ref="A4:K4"/>
    <mergeCell ref="B7:C7"/>
    <mergeCell ref="D7:E7"/>
    <mergeCell ref="F7:G7"/>
    <mergeCell ref="H7:I7"/>
    <mergeCell ref="J7:K7"/>
    <mergeCell ref="L7:M7"/>
    <mergeCell ref="A3:M3"/>
  </mergeCells>
  <printOptions horizontalCentered="1"/>
  <pageMargins left="0.2755905511811024" right="0.2755905511811024" top="0.984251968503937" bottom="0.984251968503937" header="0" footer="0"/>
  <pageSetup horizontalDpi="600" verticalDpi="600" orientation="landscape" paperSize="9" scale="81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A3">
      <selection activeCell="L12" sqref="L12"/>
    </sheetView>
  </sheetViews>
  <sheetFormatPr defaultColWidth="11.421875" defaultRowHeight="12.75"/>
  <sheetData>
    <row r="1" spans="1:11" ht="16.5" thickBot="1">
      <c r="A1" s="73" t="s">
        <v>44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1" ht="18.75" thickBot="1">
      <c r="A2" s="60" t="s">
        <v>40</v>
      </c>
      <c r="B2" s="61"/>
      <c r="C2" s="61"/>
      <c r="D2" s="61"/>
      <c r="E2" s="61"/>
      <c r="F2" s="61"/>
      <c r="G2" s="61"/>
      <c r="H2" s="61"/>
      <c r="I2" s="61"/>
      <c r="J2" s="61"/>
      <c r="K2" s="62"/>
    </row>
    <row r="3" spans="1:11" ht="18.75" thickBot="1">
      <c r="A3" s="60" t="str">
        <f>Hoja1!A3</f>
        <v>AL 30 DE NOVIEMBRE DEL 2009</v>
      </c>
      <c r="B3" s="61"/>
      <c r="C3" s="61"/>
      <c r="D3" s="61"/>
      <c r="E3" s="61"/>
      <c r="F3" s="61"/>
      <c r="G3" s="61"/>
      <c r="H3" s="61"/>
      <c r="I3" s="61"/>
      <c r="J3" s="61"/>
      <c r="K3" s="62"/>
    </row>
    <row r="4" ht="13.5" thickBot="1"/>
    <row r="5" spans="1:11" ht="26.25" thickBot="1">
      <c r="A5" s="41" t="s">
        <v>17</v>
      </c>
      <c r="B5" s="76" t="s">
        <v>23</v>
      </c>
      <c r="C5" s="77"/>
      <c r="D5" s="76" t="s">
        <v>24</v>
      </c>
      <c r="E5" s="77"/>
      <c r="F5" s="74" t="s">
        <v>6</v>
      </c>
      <c r="G5" s="75"/>
      <c r="H5" s="76" t="s">
        <v>25</v>
      </c>
      <c r="I5" s="77"/>
      <c r="J5" s="74" t="s">
        <v>26</v>
      </c>
      <c r="K5" s="75"/>
    </row>
    <row r="6" spans="1:11" ht="12.75">
      <c r="A6" s="42"/>
      <c r="B6" s="40" t="s">
        <v>38</v>
      </c>
      <c r="C6" s="40" t="s">
        <v>39</v>
      </c>
      <c r="D6" s="40" t="s">
        <v>38</v>
      </c>
      <c r="E6" s="40" t="s">
        <v>39</v>
      </c>
      <c r="F6" s="40" t="s">
        <v>38</v>
      </c>
      <c r="G6" s="40" t="s">
        <v>39</v>
      </c>
      <c r="H6" s="40" t="s">
        <v>38</v>
      </c>
      <c r="I6" s="40" t="s">
        <v>39</v>
      </c>
      <c r="J6" s="40" t="s">
        <v>38</v>
      </c>
      <c r="K6" s="43" t="s">
        <v>39</v>
      </c>
    </row>
    <row r="7" spans="1:11" ht="12.75">
      <c r="A7" s="44" t="s">
        <v>8</v>
      </c>
      <c r="B7" s="36">
        <v>10734</v>
      </c>
      <c r="C7" s="36">
        <v>10734</v>
      </c>
      <c r="D7" s="36">
        <v>3245</v>
      </c>
      <c r="E7" s="36">
        <v>3245</v>
      </c>
      <c r="F7" s="36">
        <v>1662</v>
      </c>
      <c r="G7" s="36">
        <v>1662</v>
      </c>
      <c r="H7" s="36">
        <v>5001</v>
      </c>
      <c r="I7" s="36">
        <v>5001</v>
      </c>
      <c r="J7" s="36">
        <v>6428</v>
      </c>
      <c r="K7" s="45">
        <v>6428</v>
      </c>
    </row>
    <row r="8" spans="1:11" ht="12.75">
      <c r="A8" s="44" t="s">
        <v>9</v>
      </c>
      <c r="B8" s="36">
        <v>18714</v>
      </c>
      <c r="C8" s="53">
        <f aca="true" t="shared" si="0" ref="C8:C17">B8-B7</f>
        <v>7980</v>
      </c>
      <c r="D8" s="36">
        <v>5073</v>
      </c>
      <c r="E8" s="36">
        <f aca="true" t="shared" si="1" ref="E8:E17">D8-D7</f>
        <v>1828</v>
      </c>
      <c r="F8" s="36">
        <v>3206</v>
      </c>
      <c r="G8" s="36">
        <f aca="true" t="shared" si="2" ref="G8:G17">F8-F7</f>
        <v>1544</v>
      </c>
      <c r="H8" s="36">
        <v>8062</v>
      </c>
      <c r="I8" s="36">
        <f aca="true" t="shared" si="3" ref="I8:I17">H8-H7</f>
        <v>3061</v>
      </c>
      <c r="J8" s="36">
        <v>9658</v>
      </c>
      <c r="K8" s="45">
        <f aca="true" t="shared" si="4" ref="K8:K17">J8-J7</f>
        <v>3230</v>
      </c>
    </row>
    <row r="9" spans="1:11" ht="12.75">
      <c r="A9" s="44" t="s">
        <v>10</v>
      </c>
      <c r="B9" s="36">
        <v>25618</v>
      </c>
      <c r="C9" s="53">
        <f t="shared" si="0"/>
        <v>6904</v>
      </c>
      <c r="D9" s="36">
        <v>6787</v>
      </c>
      <c r="E9" s="36">
        <f t="shared" si="1"/>
        <v>1714</v>
      </c>
      <c r="F9" s="36">
        <v>4930</v>
      </c>
      <c r="G9" s="36">
        <f t="shared" si="2"/>
        <v>1724</v>
      </c>
      <c r="H9" s="36">
        <v>10473</v>
      </c>
      <c r="I9" s="36">
        <f t="shared" si="3"/>
        <v>2411</v>
      </c>
      <c r="J9" s="36">
        <v>13040</v>
      </c>
      <c r="K9" s="45">
        <f t="shared" si="4"/>
        <v>3382</v>
      </c>
    </row>
    <row r="10" spans="1:11" ht="12.75">
      <c r="A10" s="44" t="s">
        <v>11</v>
      </c>
      <c r="B10" s="36">
        <v>32861</v>
      </c>
      <c r="C10" s="53">
        <f t="shared" si="0"/>
        <v>7243</v>
      </c>
      <c r="D10" s="36">
        <v>8319</v>
      </c>
      <c r="E10" s="36">
        <f t="shared" si="1"/>
        <v>1532</v>
      </c>
      <c r="F10" s="36">
        <v>6457</v>
      </c>
      <c r="G10" s="36">
        <f t="shared" si="2"/>
        <v>1527</v>
      </c>
      <c r="H10" s="36">
        <v>13028</v>
      </c>
      <c r="I10" s="36">
        <f t="shared" si="3"/>
        <v>2555</v>
      </c>
      <c r="J10" s="36">
        <v>15861</v>
      </c>
      <c r="K10" s="45">
        <f t="shared" si="4"/>
        <v>2821</v>
      </c>
    </row>
    <row r="11" spans="1:11" ht="12.75">
      <c r="A11" s="44" t="s">
        <v>12</v>
      </c>
      <c r="B11" s="36">
        <v>39823</v>
      </c>
      <c r="C11" s="36">
        <f t="shared" si="0"/>
        <v>6962</v>
      </c>
      <c r="D11" s="36">
        <v>11009</v>
      </c>
      <c r="E11" s="36">
        <f t="shared" si="1"/>
        <v>2690</v>
      </c>
      <c r="F11" s="36">
        <v>7871</v>
      </c>
      <c r="G11" s="36">
        <f t="shared" si="2"/>
        <v>1414</v>
      </c>
      <c r="H11" s="36">
        <v>15000</v>
      </c>
      <c r="I11" s="36">
        <f t="shared" si="3"/>
        <v>1972</v>
      </c>
      <c r="J11" s="36">
        <v>19208</v>
      </c>
      <c r="K11" s="45">
        <f t="shared" si="4"/>
        <v>3347</v>
      </c>
    </row>
    <row r="12" spans="1:11" ht="12.75">
      <c r="A12" s="44" t="s">
        <v>13</v>
      </c>
      <c r="B12" s="36">
        <v>48779</v>
      </c>
      <c r="C12" s="36">
        <f t="shared" si="0"/>
        <v>8956</v>
      </c>
      <c r="D12" s="36">
        <v>12751</v>
      </c>
      <c r="E12" s="36">
        <f t="shared" si="1"/>
        <v>1742</v>
      </c>
      <c r="F12" s="36">
        <v>9170</v>
      </c>
      <c r="G12" s="36">
        <f t="shared" si="2"/>
        <v>1299</v>
      </c>
      <c r="H12" s="36">
        <v>16637</v>
      </c>
      <c r="I12" s="36">
        <f t="shared" si="3"/>
        <v>1637</v>
      </c>
      <c r="J12" s="36">
        <v>22258</v>
      </c>
      <c r="K12" s="45">
        <f t="shared" si="4"/>
        <v>3050</v>
      </c>
    </row>
    <row r="13" spans="1:12" ht="12.75">
      <c r="A13" s="44" t="s">
        <v>14</v>
      </c>
      <c r="B13" s="36">
        <v>61059</v>
      </c>
      <c r="C13" s="36">
        <f t="shared" si="0"/>
        <v>12280</v>
      </c>
      <c r="D13" s="36">
        <v>15733</v>
      </c>
      <c r="E13" s="36">
        <f t="shared" si="1"/>
        <v>2982</v>
      </c>
      <c r="F13" s="36">
        <v>11075</v>
      </c>
      <c r="G13" s="36">
        <f t="shared" si="2"/>
        <v>1905</v>
      </c>
      <c r="H13" s="36">
        <v>20209</v>
      </c>
      <c r="I13" s="36">
        <f t="shared" si="3"/>
        <v>3572</v>
      </c>
      <c r="J13" s="36">
        <v>29889</v>
      </c>
      <c r="K13" s="45">
        <f t="shared" si="4"/>
        <v>7631</v>
      </c>
      <c r="L13" s="49"/>
    </row>
    <row r="14" spans="1:11" ht="12.75">
      <c r="A14" s="44" t="s">
        <v>1</v>
      </c>
      <c r="B14" s="36">
        <v>71347</v>
      </c>
      <c r="C14" s="36">
        <f t="shared" si="0"/>
        <v>10288</v>
      </c>
      <c r="D14" s="36">
        <v>18682</v>
      </c>
      <c r="E14" s="36">
        <f t="shared" si="1"/>
        <v>2949</v>
      </c>
      <c r="F14" s="36">
        <v>13032</v>
      </c>
      <c r="G14" s="36">
        <f t="shared" si="2"/>
        <v>1957</v>
      </c>
      <c r="H14" s="36">
        <v>23105</v>
      </c>
      <c r="I14" s="36">
        <f t="shared" si="3"/>
        <v>2896</v>
      </c>
      <c r="J14" s="36">
        <v>34159</v>
      </c>
      <c r="K14" s="45">
        <f t="shared" si="4"/>
        <v>4270</v>
      </c>
    </row>
    <row r="15" spans="1:11" ht="12.75">
      <c r="A15" s="44" t="s">
        <v>2</v>
      </c>
      <c r="B15" s="36">
        <v>79918</v>
      </c>
      <c r="C15" s="36">
        <f t="shared" si="0"/>
        <v>8571</v>
      </c>
      <c r="D15" s="36">
        <v>21446</v>
      </c>
      <c r="E15" s="36">
        <f t="shared" si="1"/>
        <v>2764</v>
      </c>
      <c r="F15" s="36">
        <v>14879</v>
      </c>
      <c r="G15" s="36">
        <f t="shared" si="2"/>
        <v>1847</v>
      </c>
      <c r="H15" s="36">
        <v>25414</v>
      </c>
      <c r="I15" s="36">
        <f t="shared" si="3"/>
        <v>2309</v>
      </c>
      <c r="J15" s="36">
        <v>37826</v>
      </c>
      <c r="K15" s="45">
        <f t="shared" si="4"/>
        <v>3667</v>
      </c>
    </row>
    <row r="16" spans="1:11" ht="12.75">
      <c r="A16" s="44" t="s">
        <v>3</v>
      </c>
      <c r="B16" s="36">
        <v>87867.35</v>
      </c>
      <c r="C16" s="36">
        <f t="shared" si="0"/>
        <v>7949.350000000006</v>
      </c>
      <c r="D16" s="36">
        <v>23955.82</v>
      </c>
      <c r="E16" s="36">
        <f t="shared" si="1"/>
        <v>2509.8199999999997</v>
      </c>
      <c r="F16" s="36">
        <v>16688.87</v>
      </c>
      <c r="G16" s="36">
        <f t="shared" si="2"/>
        <v>1809.869999999999</v>
      </c>
      <c r="H16" s="36">
        <v>27759.3</v>
      </c>
      <c r="I16" s="36">
        <f t="shared" si="3"/>
        <v>2345.2999999999993</v>
      </c>
      <c r="J16" s="36">
        <v>41290.17</v>
      </c>
      <c r="K16" s="45">
        <f t="shared" si="4"/>
        <v>3464.1699999999983</v>
      </c>
    </row>
    <row r="17" spans="1:11" ht="12.75">
      <c r="A17" s="44" t="s">
        <v>4</v>
      </c>
      <c r="B17" s="36">
        <v>95703.93</v>
      </c>
      <c r="C17" s="36">
        <f t="shared" si="0"/>
        <v>7836.579999999987</v>
      </c>
      <c r="D17" s="36">
        <v>26437.63</v>
      </c>
      <c r="E17" s="36">
        <f t="shared" si="1"/>
        <v>2481.8100000000013</v>
      </c>
      <c r="F17" s="36">
        <v>18351.58</v>
      </c>
      <c r="G17" s="36">
        <f t="shared" si="2"/>
        <v>1662.7100000000028</v>
      </c>
      <c r="H17" s="36">
        <v>29857.17</v>
      </c>
      <c r="I17" s="36">
        <f t="shared" si="3"/>
        <v>2097.869999999999</v>
      </c>
      <c r="J17" s="57">
        <v>45805.25</v>
      </c>
      <c r="K17" s="55">
        <f t="shared" si="4"/>
        <v>4515.080000000002</v>
      </c>
    </row>
    <row r="18" spans="1:11" ht="13.5" thickBot="1">
      <c r="A18" s="46" t="s">
        <v>5</v>
      </c>
      <c r="B18" s="47"/>
      <c r="C18" s="47"/>
      <c r="D18" s="47"/>
      <c r="E18" s="47"/>
      <c r="F18" s="47"/>
      <c r="G18" s="47"/>
      <c r="H18" s="47"/>
      <c r="I18" s="47"/>
      <c r="J18" s="47"/>
      <c r="K18" s="48"/>
    </row>
    <row r="21" spans="1:11" ht="12.75">
      <c r="A21" s="72" t="s">
        <v>47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</row>
    <row r="22" spans="1:11" ht="12.75">
      <c r="A22" s="72"/>
      <c r="B22" s="72"/>
      <c r="C22" s="72"/>
      <c r="D22" s="72"/>
      <c r="E22" s="72"/>
      <c r="F22" s="72"/>
      <c r="G22" s="72"/>
      <c r="H22" s="72"/>
      <c r="I22" s="72"/>
      <c r="J22" s="72"/>
      <c r="K22" s="72"/>
    </row>
    <row r="24" ht="12.75">
      <c r="A24" s="54" t="s">
        <v>49</v>
      </c>
    </row>
  </sheetData>
  <mergeCells count="9">
    <mergeCell ref="A21:K22"/>
    <mergeCell ref="A3:K3"/>
    <mergeCell ref="A1:K1"/>
    <mergeCell ref="J5:K5"/>
    <mergeCell ref="A2:K2"/>
    <mergeCell ref="B5:C5"/>
    <mergeCell ref="D5:E5"/>
    <mergeCell ref="F5:G5"/>
    <mergeCell ref="H5:I5"/>
  </mergeCells>
  <printOptions horizontalCentered="1"/>
  <pageMargins left="0.15748031496062992" right="0.3937007874015748" top="0.984251968503937" bottom="0.98425196850393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jperales</dc:creator>
  <cp:keywords/>
  <dc:description/>
  <cp:lastModifiedBy>GSUAREZ</cp:lastModifiedBy>
  <cp:lastPrinted>2010-01-07T21:27:22Z</cp:lastPrinted>
  <dcterms:created xsi:type="dcterms:W3CDTF">2004-08-27T14:51:49Z</dcterms:created>
  <dcterms:modified xsi:type="dcterms:W3CDTF">2010-01-08T17:41:25Z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-1058603579</vt:i4>
  </property>
  <property fmtid="{D5CDD505-2E9C-101B-9397-08002B2CF9AE}" pid="3" name="_EmailSubject">
    <vt:lpwstr/>
  </property>
  <property fmtid="{D5CDD505-2E9C-101B-9397-08002B2CF9AE}" pid="4" name="_AuthorEmail">
    <vt:lpwstr>JPortales@mtc.gob.pe</vt:lpwstr>
  </property>
  <property fmtid="{D5CDD505-2E9C-101B-9397-08002B2CF9AE}" pid="5" name="_AuthorEmailDisplayName">
    <vt:lpwstr>Portales Segura, Jaime Orlando</vt:lpwstr>
  </property>
  <property fmtid="{D5CDD505-2E9C-101B-9397-08002B2CF9AE}" pid="6" name="_ReviewingToolsShownOnce">
    <vt:lpwstr/>
  </property>
</Properties>
</file>